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T:\GEENG\2-Contratacao\2024\026-Aquisição de Tubos-Desvio Aparecida\3-Doc Tecnica\"/>
    </mc:Choice>
  </mc:AlternateContent>
  <bookViews>
    <workbookView xWindow="-120" yWindow="-120" windowWidth="29040" windowHeight="15720"/>
  </bookViews>
  <sheets>
    <sheet name="Planilha de Preços" sheetId="6" r:id="rId1"/>
    <sheet name="DIFAL" sheetId="3" state="hidden" r:id="rId2"/>
    <sheet name="ICMS DIFAL - TCIF - abr2023" sheetId="2" state="hidden" r:id="rId3"/>
  </sheets>
  <definedNames>
    <definedName name="_xlnm._FilterDatabase" localSheetId="1" hidden="1">DIFAL!$D$3:$F$31</definedName>
    <definedName name="_xlnm.Print_Area" localSheetId="0">'Planilha de Preços'!$A$1:$F$12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F4" i="6" l="1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4" i="3"/>
  <c r="I25" i="2" l="1"/>
  <c r="G25" i="2"/>
  <c r="E25" i="2"/>
  <c r="I23" i="2"/>
  <c r="I26" i="2" s="1"/>
  <c r="H23" i="2"/>
  <c r="F23" i="2"/>
  <c r="G23" i="2" s="1"/>
  <c r="G26" i="2" s="1"/>
  <c r="E23" i="2"/>
  <c r="E26" i="2" s="1"/>
  <c r="D23" i="2"/>
  <c r="I22" i="2"/>
  <c r="G22" i="2"/>
  <c r="E22" i="2"/>
  <c r="I21" i="2"/>
  <c r="G21" i="2"/>
  <c r="E21" i="2"/>
  <c r="I16" i="2"/>
  <c r="G16" i="2"/>
  <c r="E16" i="2"/>
  <c r="I13" i="2"/>
  <c r="G13" i="2"/>
  <c r="E13" i="2"/>
  <c r="H12" i="2"/>
  <c r="I12" i="2" s="1"/>
  <c r="F12" i="2"/>
  <c r="G12" i="2" s="1"/>
  <c r="D12" i="2"/>
  <c r="E12" i="2" s="1"/>
  <c r="I11" i="2"/>
  <c r="G11" i="2"/>
  <c r="E11" i="2"/>
  <c r="I10" i="2"/>
  <c r="G10" i="2"/>
  <c r="E10" i="2"/>
  <c r="H7" i="2"/>
  <c r="I7" i="2" s="1"/>
  <c r="I17" i="2" s="1"/>
  <c r="G7" i="2"/>
  <c r="G17" i="2" s="1"/>
  <c r="F7" i="2"/>
  <c r="D7" i="2"/>
  <c r="E7" i="2" s="1"/>
  <c r="I6" i="2"/>
  <c r="G6" i="2"/>
  <c r="E6" i="2"/>
  <c r="I5" i="2"/>
  <c r="G5" i="2"/>
  <c r="E5" i="2"/>
  <c r="E17" i="2" l="1"/>
</calcChain>
</file>

<file path=xl/comments1.xml><?xml version="1.0" encoding="utf-8"?>
<comments xmlns="http://schemas.openxmlformats.org/spreadsheetml/2006/main">
  <authors>
    <author>Sammantha Quincó</author>
  </authors>
  <commentList>
    <comment ref="D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F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  <comment ref="H16" authorId="0" shapeId="0">
      <text>
        <r>
          <rPr>
            <sz val="9"/>
            <color indexed="81"/>
            <rFont val="Segoe UI"/>
            <family val="2"/>
          </rPr>
          <t xml:space="preserve">
Variação de 1% e 1,5%
</t>
        </r>
      </text>
    </comment>
  </commentList>
</comments>
</file>

<file path=xl/sharedStrings.xml><?xml version="1.0" encoding="utf-8"?>
<sst xmlns="http://schemas.openxmlformats.org/spreadsheetml/2006/main" count="94" uniqueCount="82">
  <si>
    <t xml:space="preserve">Taxa Desembaraço </t>
  </si>
  <si>
    <t xml:space="preserve">TCIF </t>
  </si>
  <si>
    <t>❶</t>
  </si>
  <si>
    <t>❷</t>
  </si>
  <si>
    <t>IMPOSTOS E TAXAS INCIDENTES NAS AQUISIÇÕES DE MERCADORIAS INTERESTADUAIS</t>
  </si>
  <si>
    <t xml:space="preserve">VALOR DO CONHECIMENTO DE TRANSPORTE </t>
  </si>
  <si>
    <t>VALOR TOTAL DA NOTA FISCAL</t>
  </si>
  <si>
    <t>1.1</t>
  </si>
  <si>
    <t>1.2</t>
  </si>
  <si>
    <t>1.3</t>
  </si>
  <si>
    <t>1% DO VALOR DA NOTA FISCAL, LIMITADO A 200,00</t>
  </si>
  <si>
    <t>CÁLCULO DIFERENÇA ALÍQUOTAS ICMS SOBRE O PRODUTO</t>
  </si>
  <si>
    <t>CÁLCULO DIFERENÇA ALÍQUOTAS ICMS SOBRE O FRETE</t>
  </si>
  <si>
    <t>TOTAL TCIF</t>
  </si>
  <si>
    <t>30,00 PARA CADA ITEM DA NOTA FISCAL, LIMITADO 0,5% DO VALOR DA NOTA</t>
  </si>
  <si>
    <t>2.1</t>
  </si>
  <si>
    <t>Tabela das Alíquotas do ICMS por Estado, para efeito do DIFAL (Diferencial de Alíquota ICMS) 2023</t>
  </si>
  <si>
    <t>NF COM ICMS 4%</t>
  </si>
  <si>
    <t>NF COM ICMS 7%</t>
  </si>
  <si>
    <t>NF COM ICMS 12%</t>
  </si>
  <si>
    <t>TOTAL ICMS + ICMS FRETE + TCIF</t>
  </si>
  <si>
    <t>CÁLCULO da TCIF</t>
  </si>
  <si>
    <t>TOTAL ICMS + TCIF + TAXA DE DESEMBARAÇO</t>
  </si>
  <si>
    <r>
      <rPr>
        <b/>
        <sz val="12"/>
        <color theme="1"/>
        <rFont val="Calibri"/>
        <family val="2"/>
        <scheme val="minor"/>
      </rPr>
      <t>DIFAL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</si>
  <si>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r>
      <rPr>
        <b/>
        <sz val="12"/>
        <color theme="1"/>
        <rFont val="Calibri"/>
        <family val="2"/>
        <scheme val="minor"/>
      </rPr>
      <t>DIFAL FRETE</t>
    </r>
    <r>
      <rPr>
        <sz val="12"/>
        <color theme="1"/>
        <rFont val="Calibri"/>
        <family val="2"/>
        <scheme val="minor"/>
      </rPr>
      <t xml:space="preserve"> =((1 - ALIQ. INTEREST.)/(1 - ALIQ. INTERNA)*(ALIQ. INTERNA - ALIQ. INTEREST.))</t>
    </r>
  </si>
  <si>
    <t>ICMS pago pelo Fornecedor (ALIQ. INTERESTADUAL)</t>
  </si>
  <si>
    <t>Alíquota ICMS do Amazonas (ALIQ. INTERNA)</t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</si>
  <si>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via Correios </t>
    </r>
  </si>
  <si>
    <r>
      <t xml:space="preserve">Exemplo Aquisição Interestadual - </t>
    </r>
    <r>
      <rPr>
        <b/>
        <sz val="12"/>
        <color rgb="FFFF0000"/>
        <rFont val="Calibri"/>
        <family val="2"/>
        <scheme val="minor"/>
      </rPr>
      <t xml:space="preserve">Com Transporte Rodoviário ou Aéreo </t>
    </r>
  </si>
  <si>
    <t>Embasamento Legal ICMS DIFAL</t>
  </si>
  <si>
    <r>
      <rPr>
        <b/>
        <sz val="11"/>
        <color theme="1"/>
        <rFont val="Calibri"/>
        <family val="2"/>
        <scheme val="minor"/>
      </rPr>
      <t>Obs.1</t>
    </r>
    <r>
      <rPr>
        <sz val="11"/>
        <color theme="1"/>
        <rFont val="Calibri"/>
        <family val="2"/>
        <scheme val="minor"/>
      </rPr>
      <t>: Obrigatoriedade do ICMS DIFAL: Lei Complementar 19/97, art. 7º , inc. XIV e art. 13, inc. IX, § 1º , § 3º e §18.
A porcentagem do diferencial de alíquota irá depender da origem da mercadoria (Nacional ou Importada) e da alíquota de ICMS do Estado de origem. 
A Lei 242/2022, além de mudar a aliquota interna de ICMS de 18% para 20%, também definiu novas regras para o cálculo do DIFAL. Estabelece que o montante do próprio imposto passar a compor a base de cálculo, por este motivo, o DIFAL ICMS que normalmente seria 8%, 13% e 16%, com a nova metodologia de cálculo passa a ser 8,80%, 15,11% e 19,20%. 
Em 2023 vários estados alteraram a alíquota interna. Vide Tabela ao lado ==&gt;</t>
    </r>
  </si>
  <si>
    <r>
      <rPr>
        <b/>
        <sz val="11"/>
        <color theme="1"/>
        <rFont val="Calibri"/>
        <family val="2"/>
        <scheme val="minor"/>
      </rPr>
      <t>Obs.2:</t>
    </r>
    <r>
      <rPr>
        <sz val="11"/>
        <color theme="1"/>
        <rFont val="Calibri"/>
        <family val="2"/>
        <scheme val="minor"/>
      </rPr>
      <t xml:space="preserve"> Para as mercadorias adquiridas via correio o tempo de liberação dos documentos é no mínimo 10 dias (Prazo SEFAZ), pois a liberação na Sefaz e na Suframa(PIM) passa a ser de responsabilidade da Cigás. Mesmo com a mercadoria em mãos, a mesma não poderá ser utilizada, nem mesmo violar a embalagem enquanto o processo de desembaraço extemporâneo não for finalizado;</t>
    </r>
  </si>
  <si>
    <r>
      <rPr>
        <b/>
        <sz val="11"/>
        <color theme="1"/>
        <rFont val="Calibri"/>
        <family val="2"/>
        <scheme val="minor"/>
      </rPr>
      <t>Obs.3</t>
    </r>
    <r>
      <rPr>
        <sz val="11"/>
        <color theme="1"/>
        <rFont val="Calibri"/>
        <family val="2"/>
        <scheme val="minor"/>
      </rPr>
      <t xml:space="preserve">:  Nos casos em que o transporte for à Pagar pela Cigás (nas compras FOB), também, haverá a cobrança do diferencial de alíquota do ICMS sobre o valor do Frete.  </t>
    </r>
  </si>
  <si>
    <r>
      <t xml:space="preserve">Obs.4: </t>
    </r>
    <r>
      <rPr>
        <sz val="11"/>
        <color theme="1"/>
        <rFont val="Calibri"/>
        <family val="2"/>
        <scheme val="minor"/>
      </rPr>
      <t>TCIF (Taxa de Controle de Incentivos Fiscais) - É cobrado nas mercadorias com desembaraço via SUFRAMA, com transporte Rodoviário ou Aéreo.  LEI Nº 13.451, DE 16 DE JUNHO DE 2017, Art. 8º, I e II. Ou seja 1% sobre o valor total da nota fiscal, limitado a R$ 200,00. Mais R$30,00 por cada item da nota fiscal.</t>
    </r>
  </si>
  <si>
    <t>IM</t>
  </si>
  <si>
    <t>TO</t>
  </si>
  <si>
    <t>SE</t>
  </si>
  <si>
    <t>SP</t>
  </si>
  <si>
    <t>SC</t>
  </si>
  <si>
    <t>RR</t>
  </si>
  <si>
    <t>RO</t>
  </si>
  <si>
    <t>RJ</t>
  </si>
  <si>
    <t>RS</t>
  </si>
  <si>
    <t>RN</t>
  </si>
  <si>
    <t>PI</t>
  </si>
  <si>
    <t>PE</t>
  </si>
  <si>
    <t>PR</t>
  </si>
  <si>
    <t>PB</t>
  </si>
  <si>
    <t>PA</t>
  </si>
  <si>
    <t>MG</t>
  </si>
  <si>
    <t>MS</t>
  </si>
  <si>
    <t>MT</t>
  </si>
  <si>
    <t>MA</t>
  </si>
  <si>
    <t>GO</t>
  </si>
  <si>
    <t>ES</t>
  </si>
  <si>
    <t>DF</t>
  </si>
  <si>
    <t>CE</t>
  </si>
  <si>
    <t>BA</t>
  </si>
  <si>
    <t>AP</t>
  </si>
  <si>
    <t>AM</t>
  </si>
  <si>
    <t>AL</t>
  </si>
  <si>
    <t>AC</t>
  </si>
  <si>
    <t>DESTINO</t>
  </si>
  <si>
    <t>ORIGEM</t>
  </si>
  <si>
    <t>DIFAL AM</t>
  </si>
  <si>
    <t>DIFAL CIGÁS</t>
  </si>
  <si>
    <t>%</t>
  </si>
  <si>
    <t>DECIMAL</t>
  </si>
  <si>
    <t>DESCRIÇÃO</t>
  </si>
  <si>
    <t>ITEM</t>
  </si>
  <si>
    <t xml:space="preserve">VALOR GLOBAL DO LOTE:  </t>
  </si>
  <si>
    <t>PREÇO S/ DIFAL
(R$)</t>
  </si>
  <si>
    <t>PREÇO C/ DIFAL
(R$)</t>
  </si>
  <si>
    <t>ICMS</t>
  </si>
  <si>
    <t>Preenchimento da Licitante</t>
  </si>
  <si>
    <t>Nota: Foram considerados as seguintes diferenças de aliquotas: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</si>
  <si>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</si>
  <si>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% DIFAL*</t>
  </si>
  <si>
    <t xml:space="preserve">Tubo Aço Carbono API 5L X52 PSL 2 com espessura de 9,53mm com revestimento externo 3LPE NBR 15221 com espessura de 3,2mm. </t>
  </si>
  <si>
    <t xml:space="preserve">QUANTIDADE
(m) </t>
  </si>
  <si>
    <t>ICMS DE ORIGEM</t>
  </si>
  <si>
    <t>Anexo E - Termo de Referência N. 026/2024
PLANILHA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</si>
</sst>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.0%"/>
    <numFmt numFmtId="165" formatCode="0.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6"/>
      <color theme="0"/>
      <name val="Aharoni"/>
    </font>
    <font>
      <sz val="11"/>
      <color theme="1" tint="0.249977111117893"/>
      <name val="Calibri"/>
      <family val="2"/>
      <scheme val="minor"/>
    </font>
    <font>
      <sz val="18"/>
      <color theme="0"/>
      <name val="Aharoni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4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4" fontId="2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9" fontId="2" fillId="0" borderId="1" xfId="0" applyNumberFormat="1" applyFont="1" applyBorder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9" fontId="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6" xfId="0" applyFont="1" applyBorder="1"/>
    <xf numFmtId="44" fontId="2" fillId="0" borderId="5" xfId="1" applyFont="1" applyBorder="1"/>
    <xf numFmtId="44" fontId="2" fillId="0" borderId="5" xfId="0" applyNumberFormat="1" applyFont="1" applyBorder="1"/>
    <xf numFmtId="44" fontId="2" fillId="0" borderId="7" xfId="1" applyFont="1" applyBorder="1"/>
    <xf numFmtId="0" fontId="2" fillId="0" borderId="8" xfId="0" applyFont="1" applyBorder="1"/>
    <xf numFmtId="0" fontId="3" fillId="0" borderId="6" xfId="0" applyFont="1" applyBorder="1"/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3" fillId="2" borderId="12" xfId="1" applyFont="1" applyFill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44" fontId="2" fillId="0" borderId="4" xfId="1" applyFont="1" applyFill="1" applyBorder="1"/>
    <xf numFmtId="0" fontId="5" fillId="0" borderId="0" xfId="0" applyFont="1"/>
    <xf numFmtId="0" fontId="6" fillId="3" borderId="2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3" borderId="3" xfId="0" applyFont="1" applyFill="1" applyBorder="1" applyAlignment="1">
      <alignment vertical="center"/>
    </xf>
    <xf numFmtId="9" fontId="2" fillId="0" borderId="6" xfId="1" applyNumberFormat="1" applyFont="1" applyBorder="1" applyAlignment="1">
      <alignment horizontal="right"/>
    </xf>
    <xf numFmtId="9" fontId="2" fillId="0" borderId="6" xfId="0" applyNumberFormat="1" applyFont="1" applyBorder="1" applyAlignment="1">
      <alignment horizontal="right"/>
    </xf>
    <xf numFmtId="9" fontId="2" fillId="0" borderId="8" xfId="0" applyNumberFormat="1" applyFont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3" fillId="0" borderId="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/>
    </xf>
    <xf numFmtId="9" fontId="2" fillId="0" borderId="8" xfId="0" applyNumberFormat="1" applyFont="1" applyBorder="1"/>
    <xf numFmtId="44" fontId="3" fillId="2" borderId="11" xfId="1" applyFont="1" applyFill="1" applyBorder="1"/>
    <xf numFmtId="9" fontId="2" fillId="0" borderId="6" xfId="0" applyNumberFormat="1" applyFont="1" applyBorder="1" applyAlignment="1">
      <alignment horizontal="center"/>
    </xf>
    <xf numFmtId="44" fontId="3" fillId="2" borderId="10" xfId="1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10" fontId="3" fillId="4" borderId="8" xfId="0" applyNumberFormat="1" applyFont="1" applyFill="1" applyBorder="1" applyAlignment="1">
      <alignment horizontal="right"/>
    </xf>
    <xf numFmtId="0" fontId="2" fillId="0" borderId="2" xfId="0" applyFont="1" applyBorder="1"/>
    <xf numFmtId="44" fontId="2" fillId="0" borderId="0" xfId="1" applyFont="1" applyFill="1" applyBorder="1"/>
    <xf numFmtId="0" fontId="7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44" fontId="2" fillId="0" borderId="0" xfId="0" applyNumberFormat="1" applyFont="1"/>
    <xf numFmtId="44" fontId="3" fillId="0" borderId="0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4" fontId="2" fillId="0" borderId="6" xfId="1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0" fontId="3" fillId="0" borderId="9" xfId="0" applyFont="1" applyBorder="1"/>
    <xf numFmtId="0" fontId="2" fillId="0" borderId="15" xfId="0" applyFont="1" applyBorder="1" applyAlignment="1">
      <alignment horizontal="left"/>
    </xf>
    <xf numFmtId="9" fontId="2" fillId="0" borderId="9" xfId="1" applyNumberFormat="1" applyFont="1" applyBorder="1" applyAlignment="1">
      <alignment horizontal="right"/>
    </xf>
    <xf numFmtId="44" fontId="2" fillId="0" borderId="16" xfId="0" applyNumberFormat="1" applyFont="1" applyBorder="1"/>
    <xf numFmtId="0" fontId="2" fillId="0" borderId="9" xfId="0" applyFont="1" applyBorder="1"/>
    <xf numFmtId="9" fontId="2" fillId="0" borderId="9" xfId="0" applyNumberFormat="1" applyFont="1" applyBorder="1" applyAlignment="1">
      <alignment horizontal="right"/>
    </xf>
    <xf numFmtId="44" fontId="2" fillId="0" borderId="16" xfId="1" applyFont="1" applyBorder="1"/>
    <xf numFmtId="0" fontId="0" fillId="0" borderId="17" xfId="0" applyBorder="1"/>
    <xf numFmtId="0" fontId="2" fillId="0" borderId="18" xfId="0" applyFont="1" applyBorder="1" applyAlignment="1">
      <alignment horizontal="left"/>
    </xf>
    <xf numFmtId="10" fontId="3" fillId="4" borderId="17" xfId="0" applyNumberFormat="1" applyFont="1" applyFill="1" applyBorder="1" applyAlignment="1">
      <alignment horizontal="right"/>
    </xf>
    <xf numFmtId="44" fontId="2" fillId="0" borderId="19" xfId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3" fillId="5" borderId="24" xfId="0" applyFont="1" applyFill="1" applyBorder="1" applyAlignment="1">
      <alignment horizontal="center" vertical="center"/>
    </xf>
    <xf numFmtId="0" fontId="0" fillId="6" borderId="0" xfId="0" applyFill="1"/>
    <xf numFmtId="0" fontId="0" fillId="0" borderId="25" xfId="0" applyBorder="1"/>
    <xf numFmtId="0" fontId="12" fillId="7" borderId="2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9" fontId="0" fillId="0" borderId="0" xfId="2" applyFont="1"/>
    <xf numFmtId="9" fontId="0" fillId="0" borderId="0" xfId="2" applyFont="1" applyAlignment="1">
      <alignment horizontal="center"/>
    </xf>
    <xf numFmtId="10" fontId="0" fillId="0" borderId="0" xfId="2" applyNumberFormat="1" applyFont="1"/>
    <xf numFmtId="164" fontId="0" fillId="2" borderId="0" xfId="2" applyNumberFormat="1" applyFont="1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9" fontId="15" fillId="9" borderId="23" xfId="2" applyFont="1" applyFill="1" applyBorder="1" applyAlignment="1">
      <alignment horizontal="center" vertical="center"/>
    </xf>
    <xf numFmtId="9" fontId="0" fillId="2" borderId="23" xfId="2" applyFont="1" applyFill="1" applyBorder="1" applyAlignment="1">
      <alignment horizontal="center" vertical="center"/>
    </xf>
    <xf numFmtId="2" fontId="0" fillId="0" borderId="0" xfId="2" applyNumberFormat="1" applyFont="1"/>
    <xf numFmtId="165" fontId="0" fillId="2" borderId="0" xfId="2" applyNumberFormat="1" applyFont="1" applyFill="1" applyAlignment="1">
      <alignment horizontal="center"/>
    </xf>
    <xf numFmtId="4" fontId="18" fillId="0" borderId="1" xfId="3" applyNumberFormat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right" vertical="center" wrapText="1"/>
    </xf>
    <xf numFmtId="0" fontId="20" fillId="0" borderId="32" xfId="0" applyFont="1" applyBorder="1" applyAlignment="1">
      <alignment horizontal="justify" vertical="center" wrapText="1"/>
    </xf>
    <xf numFmtId="3" fontId="19" fillId="0" borderId="32" xfId="0" applyNumberFormat="1" applyFont="1" applyBorder="1" applyAlignment="1">
      <alignment horizontal="center" vertical="center"/>
    </xf>
    <xf numFmtId="9" fontId="19" fillId="2" borderId="32" xfId="2" applyFont="1" applyFill="1" applyBorder="1" applyAlignment="1">
      <alignment horizontal="center" vertical="center"/>
    </xf>
    <xf numFmtId="4" fontId="19" fillId="2" borderId="32" xfId="3" applyNumberFormat="1" applyFont="1" applyFill="1" applyBorder="1" applyAlignment="1">
      <alignment horizontal="right" vertical="center" wrapText="1"/>
    </xf>
    <xf numFmtId="0" fontId="22" fillId="0" borderId="0" xfId="0" applyFont="1"/>
    <xf numFmtId="0" fontId="23" fillId="12" borderId="31" xfId="0" applyFont="1" applyFill="1" applyBorder="1" applyAlignment="1">
      <alignment horizontal="center" vertical="center"/>
    </xf>
    <xf numFmtId="0" fontId="23" fillId="12" borderId="31" xfId="0" applyFont="1" applyFill="1" applyBorder="1" applyAlignment="1">
      <alignment horizontal="center" vertical="center" wrapText="1"/>
    </xf>
    <xf numFmtId="0" fontId="23" fillId="12" borderId="30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23" fillId="12" borderId="11" xfId="0" applyFont="1" applyFill="1" applyBorder="1" applyAlignment="1">
      <alignment horizontal="right" vertical="center"/>
    </xf>
    <xf numFmtId="0" fontId="23" fillId="12" borderId="12" xfId="0" applyFont="1" applyFill="1" applyBorder="1" applyAlignment="1">
      <alignment horizontal="right" vertical="center"/>
    </xf>
    <xf numFmtId="0" fontId="16" fillId="11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 textRotation="90"/>
    </xf>
    <xf numFmtId="0" fontId="16" fillId="11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/>
    </xf>
    <xf numFmtId="9" fontId="3" fillId="3" borderId="4" xfId="0" applyNumberFormat="1" applyFont="1" applyFill="1" applyBorder="1" applyAlignment="1">
      <alignment horizontal="center"/>
    </xf>
    <xf numFmtId="0" fontId="21" fillId="0" borderId="3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3" fillId="12" borderId="35" xfId="0" applyFont="1" applyFill="1" applyBorder="1" applyAlignment="1">
      <alignment horizontal="center" vertical="center"/>
    </xf>
    <xf numFmtId="0" fontId="23" fillId="12" borderId="36" xfId="0" applyFont="1" applyFill="1" applyBorder="1" applyAlignment="1">
      <alignment horizontal="center" vertical="center" wrapText="1"/>
    </xf>
    <xf numFmtId="3" fontId="19" fillId="0" borderId="32" xfId="4" applyNumberFormat="1" applyFont="1" applyBorder="1" applyAlignment="1">
      <alignment horizontal="center" vertical="center"/>
    </xf>
    <xf numFmtId="4" fontId="19" fillId="0" borderId="32" xfId="3" applyNumberFormat="1" applyFont="1" applyBorder="1" applyAlignment="1">
      <alignment horizontal="right" vertical="center" wrapText="1"/>
    </xf>
    <xf numFmtId="0" fontId="23" fillId="12" borderId="37" xfId="0" applyFont="1" applyFill="1" applyBorder="1" applyAlignment="1">
      <alignment horizontal="right" vertical="center"/>
    </xf>
    <xf numFmtId="4" fontId="23" fillId="12" borderId="38" xfId="0" applyNumberFormat="1" applyFont="1" applyFill="1" applyBorder="1" applyAlignment="1">
      <alignment vertical="center"/>
    </xf>
    <xf numFmtId="4" fontId="18" fillId="0" borderId="39" xfId="3" applyNumberFormat="1" applyFont="1" applyBorder="1" applyAlignment="1">
      <alignment horizontal="center" vertical="center" wrapText="1"/>
    </xf>
    <xf numFmtId="4" fontId="18" fillId="0" borderId="40" xfId="3" applyNumberFormat="1" applyFont="1" applyBorder="1" applyAlignment="1">
      <alignment horizontal="right" vertical="center" wrapText="1"/>
    </xf>
    <xf numFmtId="0" fontId="22" fillId="0" borderId="35" xfId="0" applyFont="1" applyBorder="1"/>
    <xf numFmtId="0" fontId="22" fillId="0" borderId="0" xfId="0" applyFont="1" applyBorder="1"/>
    <xf numFmtId="0" fontId="22" fillId="0" borderId="41" xfId="0" applyFont="1" applyBorder="1"/>
    <xf numFmtId="0" fontId="22" fillId="2" borderId="42" xfId="0" applyFont="1" applyFill="1" applyBorder="1"/>
    <xf numFmtId="0" fontId="25" fillId="0" borderId="0" xfId="0" applyFont="1" applyBorder="1" applyAlignment="1">
      <alignment vertical="center" wrapText="1"/>
    </xf>
    <xf numFmtId="0" fontId="25" fillId="0" borderId="41" xfId="0" applyFont="1" applyBorder="1" applyAlignment="1">
      <alignment vertical="center" wrapText="1"/>
    </xf>
    <xf numFmtId="0" fontId="0" fillId="0" borderId="35" xfId="0" applyBorder="1" applyAlignment="1">
      <alignment horizontal="center"/>
    </xf>
    <xf numFmtId="9" fontId="0" fillId="0" borderId="0" xfId="2" applyFont="1" applyBorder="1" applyAlignment="1">
      <alignment horizontal="left"/>
    </xf>
    <xf numFmtId="9" fontId="0" fillId="0" borderId="35" xfId="2" applyFont="1" applyBorder="1" applyAlignment="1">
      <alignment horizontal="center"/>
    </xf>
    <xf numFmtId="10" fontId="0" fillId="0" borderId="0" xfId="2" applyNumberFormat="1" applyFont="1" applyBorder="1" applyAlignment="1">
      <alignment horizontal="left"/>
    </xf>
    <xf numFmtId="9" fontId="0" fillId="0" borderId="43" xfId="2" applyFont="1" applyBorder="1" applyAlignment="1">
      <alignment horizontal="center"/>
    </xf>
    <xf numFmtId="10" fontId="0" fillId="0" borderId="15" xfId="2" applyNumberFormat="1" applyFont="1" applyBorder="1" applyAlignment="1">
      <alignment horizontal="left"/>
    </xf>
    <xf numFmtId="0" fontId="25" fillId="0" borderId="15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</cellXfs>
  <cellStyles count="5">
    <cellStyle name="Moeda" xfId="1" builtinId="4"/>
    <cellStyle name="Normal" xfId="0" builtinId="0"/>
    <cellStyle name="Normal 4" xfId="3"/>
    <cellStyle name="Normal_NOVA PLANILHA DE MEDIÇÃO - CLIENTE" xfId="4"/>
    <cellStyle name="Porcentagem" xfId="2" builtinId="5"/>
  </cellStyles>
  <dxfs count="0"/>
  <tableStyles count="0" defaultTableStyle="TableStyleMedium2" defaultPivotStyle="PivotStyleLight16"/>
  <colors>
    <mruColors>
      <color rgb="FFFFCC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933773" cy="7620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3377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1624852</xdr:colOff>
      <xdr:row>5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15402" y="386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5</xdr:row>
      <xdr:rowOff>28575</xdr:rowOff>
    </xdr:from>
    <xdr:to>
      <xdr:col>16</xdr:col>
      <xdr:colOff>142490</xdr:colOff>
      <xdr:row>30</xdr:row>
      <xdr:rowOff>114300</xdr:rowOff>
    </xdr:to>
    <xdr:pic>
      <xdr:nvPicPr>
        <xdr:cNvPr id="2" name="Imagem 1" descr="tabela icms 20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6572250" y="923925"/>
          <a:ext cx="7343390" cy="484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21166</xdr:rowOff>
    </xdr:from>
    <xdr:to>
      <xdr:col>15</xdr:col>
      <xdr:colOff>472017</xdr:colOff>
      <xdr:row>16</xdr:row>
      <xdr:rowOff>212724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41" b="1256"/>
        <a:stretch/>
      </xdr:blipFill>
      <xdr:spPr>
        <a:xfrm>
          <a:off x="12439650" y="21166"/>
          <a:ext cx="5806017" cy="34967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190501</xdr:rowOff>
    </xdr:from>
    <xdr:to>
      <xdr:col>15</xdr:col>
      <xdr:colOff>576526</xdr:colOff>
      <xdr:row>29</xdr:row>
      <xdr:rowOff>391584</xdr:rowOff>
    </xdr:to>
    <xdr:pic>
      <xdr:nvPicPr>
        <xdr:cNvPr id="3" name="Imagem 2" descr="tabela icms 202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"/>
        <a:stretch/>
      </xdr:blipFill>
      <xdr:spPr bwMode="auto">
        <a:xfrm>
          <a:off x="12439650" y="3733801"/>
          <a:ext cx="5910526" cy="389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857250</xdr:colOff>
      <xdr:row>19</xdr:row>
      <xdr:rowOff>190491</xdr:rowOff>
    </xdr:from>
    <xdr:to>
      <xdr:col>32</xdr:col>
      <xdr:colOff>510472</xdr:colOff>
      <xdr:row>35</xdr:row>
      <xdr:rowOff>158741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30900" y="4162416"/>
          <a:ext cx="10311697" cy="468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900639</xdr:colOff>
      <xdr:row>1</xdr:row>
      <xdr:rowOff>126994</xdr:rowOff>
    </xdr:from>
    <xdr:to>
      <xdr:col>32</xdr:col>
      <xdr:colOff>346448</xdr:colOff>
      <xdr:row>18</xdr:row>
      <xdr:rowOff>126994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74289" y="336544"/>
          <a:ext cx="10104284" cy="35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50</xdr:row>
      <xdr:rowOff>31743</xdr:rowOff>
    </xdr:from>
    <xdr:to>
      <xdr:col>32</xdr:col>
      <xdr:colOff>1</xdr:colOff>
      <xdr:row>52</xdr:row>
      <xdr:rowOff>160338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10275" y="11576043"/>
          <a:ext cx="9721851" cy="50959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53</xdr:row>
      <xdr:rowOff>31744</xdr:rowOff>
    </xdr:from>
    <xdr:to>
      <xdr:col>36</xdr:col>
      <xdr:colOff>42333</xdr:colOff>
      <xdr:row>73</xdr:row>
      <xdr:rowOff>148160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678525" y="12147544"/>
          <a:ext cx="12234333" cy="3926416"/>
        </a:xfrm>
        <a:prstGeom prst="rect">
          <a:avLst/>
        </a:prstGeom>
      </xdr:spPr>
    </xdr:pic>
    <xdr:clientData/>
  </xdr:twoCellAnchor>
  <xdr:twoCellAnchor editAs="oneCell">
    <xdr:from>
      <xdr:col>16</xdr:col>
      <xdr:colOff>116413</xdr:colOff>
      <xdr:row>36</xdr:row>
      <xdr:rowOff>0</xdr:rowOff>
    </xdr:from>
    <xdr:to>
      <xdr:col>34</xdr:col>
      <xdr:colOff>391580</xdr:colOff>
      <xdr:row>49</xdr:row>
      <xdr:rowOff>177401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94938" y="8877300"/>
          <a:ext cx="11247967" cy="265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O12"/>
  <sheetViews>
    <sheetView showGridLines="0" tabSelected="1" view="pageBreakPreview" zoomScale="130" zoomScaleNormal="130" zoomScaleSheetLayoutView="130" zoomScalePageLayoutView="70" workbookViewId="0">
      <selection activeCell="H3" sqref="H3"/>
    </sheetView>
  </sheetViews>
  <sheetFormatPr defaultRowHeight="15"/>
  <cols>
    <col min="1" max="1" width="8.85546875" style="99" customWidth="1"/>
    <col min="2" max="2" width="57" style="99" customWidth="1"/>
    <col min="3" max="3" width="18.85546875" style="99" customWidth="1"/>
    <col min="4" max="4" width="10.42578125" style="99" customWidth="1"/>
    <col min="5" max="5" width="26" style="99" customWidth="1"/>
    <col min="6" max="6" width="28.5703125" style="99" customWidth="1"/>
    <col min="7" max="8" width="26" style="99" customWidth="1"/>
    <col min="9" max="10" width="18.28515625" style="99" customWidth="1"/>
    <col min="11" max="12" width="10.7109375" style="99" customWidth="1"/>
    <col min="13" max="13" width="3.7109375" style="99" customWidth="1"/>
    <col min="14" max="15" width="12.7109375" style="99" customWidth="1"/>
    <col min="16" max="16" width="7.85546875" style="99" customWidth="1"/>
    <col min="17" max="16384" width="9.140625" style="99"/>
  </cols>
  <sheetData>
    <row r="1" spans="1:15" ht="63" customHeight="1" thickBot="1">
      <c r="A1" s="125" t="s">
        <v>81</v>
      </c>
      <c r="B1" s="126"/>
      <c r="C1" s="126"/>
      <c r="D1" s="126"/>
      <c r="E1" s="126"/>
      <c r="F1" s="127"/>
    </row>
    <row r="2" spans="1:15" ht="48" thickBot="1">
      <c r="A2" s="128" t="s">
        <v>69</v>
      </c>
      <c r="B2" s="100" t="s">
        <v>68</v>
      </c>
      <c r="C2" s="101" t="s">
        <v>79</v>
      </c>
      <c r="D2" s="102" t="s">
        <v>80</v>
      </c>
      <c r="E2" s="101" t="s">
        <v>71</v>
      </c>
      <c r="F2" s="129" t="s">
        <v>72</v>
      </c>
    </row>
    <row r="3" spans="1:15" ht="43.5" thickBot="1">
      <c r="A3" s="130">
        <v>1</v>
      </c>
      <c r="B3" s="95" t="s">
        <v>78</v>
      </c>
      <c r="C3" s="96">
        <v>496</v>
      </c>
      <c r="D3" s="97"/>
      <c r="E3" s="98"/>
      <c r="F3" s="131">
        <f>(C3*(1+(IF(D3=7%,15.11%, IF(D3=4%,19.2%, IF(D3=12%,8.8%)))))*E3)</f>
        <v>0</v>
      </c>
    </row>
    <row r="4" spans="1:15" ht="16.5" thickBot="1">
      <c r="A4" s="132" t="s">
        <v>70</v>
      </c>
      <c r="B4" s="106"/>
      <c r="C4" s="106"/>
      <c r="D4" s="106"/>
      <c r="E4" s="107"/>
      <c r="F4" s="133">
        <f>SUM(F3:F3)</f>
        <v>0</v>
      </c>
    </row>
    <row r="5" spans="1:15" s="105" customFormat="1" ht="19.5" thickBot="1">
      <c r="A5" s="134"/>
      <c r="B5" s="93"/>
      <c r="C5" s="93"/>
      <c r="D5" s="93"/>
      <c r="E5" s="94"/>
      <c r="F5" s="135"/>
      <c r="G5" s="103"/>
      <c r="H5" s="103"/>
      <c r="I5" s="103"/>
      <c r="J5" s="103"/>
      <c r="K5" s="103"/>
      <c r="L5" s="103"/>
      <c r="M5" s="103"/>
      <c r="N5" s="103"/>
      <c r="O5" s="104"/>
    </row>
    <row r="6" spans="1:15" ht="9.75" customHeight="1" thickBot="1">
      <c r="A6" s="136"/>
      <c r="B6" s="137"/>
      <c r="C6" s="137"/>
      <c r="D6" s="137"/>
      <c r="E6" s="137"/>
      <c r="F6" s="138"/>
    </row>
    <row r="7" spans="1:15" ht="15.75" thickBot="1">
      <c r="A7" s="139"/>
      <c r="B7" s="137" t="s">
        <v>74</v>
      </c>
      <c r="C7" s="140" t="s">
        <v>76</v>
      </c>
      <c r="D7" s="140"/>
      <c r="E7" s="140"/>
      <c r="F7" s="141"/>
    </row>
    <row r="8" spans="1:15" ht="15" customHeight="1">
      <c r="A8" s="136" t="s">
        <v>75</v>
      </c>
      <c r="B8" s="137"/>
      <c r="C8" s="140"/>
      <c r="D8" s="140"/>
      <c r="E8" s="140"/>
      <c r="F8" s="141"/>
    </row>
    <row r="9" spans="1:15">
      <c r="A9" s="142" t="s">
        <v>73</v>
      </c>
      <c r="B9" s="143" t="s">
        <v>77</v>
      </c>
      <c r="C9" s="140"/>
      <c r="D9" s="140"/>
      <c r="E9" s="140"/>
      <c r="F9" s="141"/>
    </row>
    <row r="10" spans="1:15">
      <c r="A10" s="144">
        <v>0.04</v>
      </c>
      <c r="B10" s="145">
        <v>0.192</v>
      </c>
      <c r="C10" s="140"/>
      <c r="D10" s="140"/>
      <c r="E10" s="140"/>
      <c r="F10" s="141"/>
    </row>
    <row r="11" spans="1:15">
      <c r="A11" s="144">
        <v>7.0000000000000007E-2</v>
      </c>
      <c r="B11" s="145">
        <v>0.15110000000000001</v>
      </c>
      <c r="C11" s="140"/>
      <c r="D11" s="140"/>
      <c r="E11" s="140"/>
      <c r="F11" s="141"/>
    </row>
    <row r="12" spans="1:15">
      <c r="A12" s="146">
        <v>0.12</v>
      </c>
      <c r="B12" s="147">
        <v>8.7999999999999995E-2</v>
      </c>
      <c r="C12" s="148"/>
      <c r="D12" s="148"/>
      <c r="E12" s="148"/>
      <c r="F12" s="149"/>
    </row>
  </sheetData>
  <mergeCells count="3">
    <mergeCell ref="C7:F12"/>
    <mergeCell ref="A4:E4"/>
    <mergeCell ref="A1:F1"/>
  </mergeCells>
  <pageMargins left="0.51181102362204722" right="0.51181102362204722" top="0.78740157480314965" bottom="0.78740157480314965" header="0.31496062992125984" footer="0.31496062992125984"/>
  <pageSetup paperSize="9" scale="90" fitToHeight="0" orientation="landscape" r:id="rId1"/>
  <headerFooter>
    <oddFooter>&amp;RAnexo E - Planilha de Preços - Termo de Referência N. 026/2024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I39"/>
  <sheetViews>
    <sheetView workbookViewId="0">
      <selection activeCell="H35" sqref="H35"/>
    </sheetView>
  </sheetViews>
  <sheetFormatPr defaultRowHeight="15"/>
  <cols>
    <col min="1" max="1" width="1.140625" customWidth="1"/>
    <col min="2" max="2" width="16.28515625" customWidth="1"/>
    <col min="3" max="3" width="3.85546875" customWidth="1"/>
    <col min="4" max="4" width="32.85546875" customWidth="1"/>
    <col min="5" max="5" width="20.28515625" customWidth="1"/>
    <col min="6" max="6" width="19.42578125" hidden="1" customWidth="1"/>
    <col min="7" max="7" width="5" customWidth="1"/>
    <col min="8" max="8" width="10.28515625" style="1" customWidth="1"/>
    <col min="9" max="9" width="9.42578125" style="84" customWidth="1"/>
    <col min="10" max="16" width="12.5703125" customWidth="1"/>
    <col min="17" max="55" width="3.28515625" customWidth="1"/>
  </cols>
  <sheetData>
    <row r="1" spans="1:9" ht="4.1500000000000004" customHeight="1">
      <c r="A1" s="83"/>
      <c r="B1" s="82"/>
      <c r="C1" s="82"/>
      <c r="D1" s="82"/>
      <c r="E1" s="81"/>
    </row>
    <row r="2" spans="1:9" ht="22.15" customHeight="1">
      <c r="A2" s="76"/>
      <c r="B2" s="109" t="s">
        <v>63</v>
      </c>
      <c r="C2" s="108" t="s">
        <v>62</v>
      </c>
      <c r="D2" s="108"/>
      <c r="E2" s="110" t="s">
        <v>65</v>
      </c>
      <c r="F2" s="110"/>
      <c r="H2" s="1" t="s">
        <v>63</v>
      </c>
      <c r="I2" s="85" t="s">
        <v>64</v>
      </c>
    </row>
    <row r="3" spans="1:9" ht="15.6" customHeight="1">
      <c r="A3" s="76"/>
      <c r="B3" s="109"/>
      <c r="C3" s="80"/>
      <c r="D3" s="77" t="s">
        <v>59</v>
      </c>
      <c r="E3" s="77" t="s">
        <v>66</v>
      </c>
      <c r="F3" s="77" t="s">
        <v>67</v>
      </c>
      <c r="H3" s="85">
        <v>0.04</v>
      </c>
      <c r="I3" s="86">
        <v>0.192</v>
      </c>
    </row>
    <row r="4" spans="1:9" ht="15.6" customHeight="1">
      <c r="A4" s="76"/>
      <c r="B4" s="109"/>
      <c r="C4" s="79" t="s">
        <v>61</v>
      </c>
      <c r="D4" s="88">
        <v>0.12</v>
      </c>
      <c r="E4" s="87">
        <v>8.7999999999999995E-2</v>
      </c>
      <c r="F4" s="92">
        <f>E4</f>
        <v>8.7999999999999995E-2</v>
      </c>
      <c r="H4" s="85">
        <v>7.0000000000000007E-2</v>
      </c>
      <c r="I4" s="86">
        <v>0.15110000000000001</v>
      </c>
    </row>
    <row r="5" spans="1:9" ht="15.6" customHeight="1">
      <c r="A5" s="76"/>
      <c r="B5" s="109"/>
      <c r="C5" s="78" t="s">
        <v>60</v>
      </c>
      <c r="D5" s="88">
        <v>0.12</v>
      </c>
      <c r="E5" s="87">
        <v>8.7999999999999995E-2</v>
      </c>
      <c r="F5" s="92">
        <f t="shared" ref="F5:F31" si="0">E5</f>
        <v>8.7999999999999995E-2</v>
      </c>
      <c r="H5" s="85">
        <v>0.12</v>
      </c>
      <c r="I5" s="86">
        <v>8.7999999999999995E-2</v>
      </c>
    </row>
    <row r="6" spans="1:9" ht="15.6" customHeight="1">
      <c r="A6" s="76"/>
      <c r="B6" s="109"/>
      <c r="C6" s="77" t="s">
        <v>59</v>
      </c>
      <c r="D6" s="89">
        <v>0.2</v>
      </c>
      <c r="E6" s="87">
        <v>0</v>
      </c>
      <c r="F6" s="92">
        <f t="shared" si="0"/>
        <v>0</v>
      </c>
    </row>
    <row r="7" spans="1:9" ht="15.6" customHeight="1">
      <c r="A7" s="76"/>
      <c r="B7" s="109"/>
      <c r="C7" s="78" t="s">
        <v>58</v>
      </c>
      <c r="D7" s="88">
        <v>0.12</v>
      </c>
      <c r="E7" s="87">
        <v>8.7999999999999995E-2</v>
      </c>
      <c r="F7" s="92">
        <f t="shared" si="0"/>
        <v>8.7999999999999995E-2</v>
      </c>
      <c r="I7" s="86"/>
    </row>
    <row r="8" spans="1:9" ht="15.6" customHeight="1">
      <c r="A8" s="76"/>
      <c r="B8" s="109"/>
      <c r="C8" s="77" t="s">
        <v>57</v>
      </c>
      <c r="D8" s="88">
        <v>0.12</v>
      </c>
      <c r="E8" s="87">
        <v>8.7999999999999995E-2</v>
      </c>
      <c r="F8" s="92">
        <f t="shared" si="0"/>
        <v>8.7999999999999995E-2</v>
      </c>
      <c r="I8" s="1"/>
    </row>
    <row r="9" spans="1:9" ht="15.6" customHeight="1">
      <c r="A9" s="76"/>
      <c r="B9" s="109"/>
      <c r="C9" s="78" t="s">
        <v>56</v>
      </c>
      <c r="D9" s="88">
        <v>0.12</v>
      </c>
      <c r="E9" s="87">
        <v>8.7999999999999995E-2</v>
      </c>
      <c r="F9" s="92">
        <f t="shared" si="0"/>
        <v>8.7999999999999995E-2</v>
      </c>
    </row>
    <row r="10" spans="1:9" ht="15.6" customHeight="1">
      <c r="A10" s="76"/>
      <c r="B10" s="109"/>
      <c r="C10" s="77" t="s">
        <v>55</v>
      </c>
      <c r="D10" s="88">
        <v>0.12</v>
      </c>
      <c r="E10" s="87">
        <v>8.7999999999999995E-2</v>
      </c>
      <c r="F10" s="92">
        <f t="shared" si="0"/>
        <v>8.7999999999999995E-2</v>
      </c>
    </row>
    <row r="11" spans="1:9" ht="15.6" customHeight="1">
      <c r="A11" s="76"/>
      <c r="B11" s="109"/>
      <c r="C11" s="78" t="s">
        <v>54</v>
      </c>
      <c r="D11" s="88">
        <v>0.12</v>
      </c>
      <c r="E11" s="87">
        <v>8.7999999999999995E-2</v>
      </c>
      <c r="F11" s="92">
        <f t="shared" si="0"/>
        <v>8.7999999999999995E-2</v>
      </c>
    </row>
    <row r="12" spans="1:9" ht="15.6" customHeight="1">
      <c r="A12" s="76"/>
      <c r="B12" s="109"/>
      <c r="C12" s="77" t="s">
        <v>53</v>
      </c>
      <c r="D12" s="88">
        <v>0.12</v>
      </c>
      <c r="E12" s="87">
        <v>8.7999999999999995E-2</v>
      </c>
      <c r="F12" s="92">
        <f t="shared" si="0"/>
        <v>8.7999999999999995E-2</v>
      </c>
    </row>
    <row r="13" spans="1:9" ht="15.6" customHeight="1">
      <c r="A13" s="76"/>
      <c r="B13" s="109"/>
      <c r="C13" s="78" t="s">
        <v>52</v>
      </c>
      <c r="D13" s="88">
        <v>0.12</v>
      </c>
      <c r="E13" s="87">
        <v>8.7999999999999995E-2</v>
      </c>
      <c r="F13" s="92">
        <f t="shared" si="0"/>
        <v>8.7999999999999995E-2</v>
      </c>
    </row>
    <row r="14" spans="1:9" ht="15.6" customHeight="1">
      <c r="A14" s="76"/>
      <c r="B14" s="109"/>
      <c r="C14" s="77" t="s">
        <v>51</v>
      </c>
      <c r="D14" s="88">
        <v>0.12</v>
      </c>
      <c r="E14" s="87">
        <v>8.7999999999999995E-2</v>
      </c>
      <c r="F14" s="92">
        <f t="shared" si="0"/>
        <v>8.7999999999999995E-2</v>
      </c>
    </row>
    <row r="15" spans="1:9" ht="15.6" customHeight="1">
      <c r="A15" s="76"/>
      <c r="B15" s="109"/>
      <c r="C15" s="78" t="s">
        <v>50</v>
      </c>
      <c r="D15" s="88">
        <v>0.12</v>
      </c>
      <c r="E15" s="87">
        <v>8.7999999999999995E-2</v>
      </c>
      <c r="F15" s="92">
        <f t="shared" si="0"/>
        <v>8.7999999999999995E-2</v>
      </c>
    </row>
    <row r="16" spans="1:9" ht="15.6" customHeight="1">
      <c r="A16" s="76"/>
      <c r="B16" s="109"/>
      <c r="C16" s="77" t="s">
        <v>49</v>
      </c>
      <c r="D16" s="88">
        <v>7.0000000000000007E-2</v>
      </c>
      <c r="E16" s="87">
        <v>0.15110000000000001</v>
      </c>
      <c r="F16" s="92">
        <f t="shared" si="0"/>
        <v>0.15110000000000001</v>
      </c>
    </row>
    <row r="17" spans="1:6" ht="15.6" customHeight="1">
      <c r="A17" s="76"/>
      <c r="B17" s="109"/>
      <c r="C17" s="78" t="s">
        <v>48</v>
      </c>
      <c r="D17" s="88">
        <v>0.12</v>
      </c>
      <c r="E17" s="87">
        <v>8.7999999999999995E-2</v>
      </c>
      <c r="F17" s="92">
        <f t="shared" si="0"/>
        <v>8.7999999999999995E-2</v>
      </c>
    </row>
    <row r="18" spans="1:6" ht="15.6" customHeight="1">
      <c r="A18" s="76"/>
      <c r="B18" s="109"/>
      <c r="C18" s="77" t="s">
        <v>47</v>
      </c>
      <c r="D18" s="88">
        <v>0.12</v>
      </c>
      <c r="E18" s="87">
        <v>8.7999999999999995E-2</v>
      </c>
      <c r="F18" s="92">
        <f t="shared" si="0"/>
        <v>8.7999999999999995E-2</v>
      </c>
    </row>
    <row r="19" spans="1:6" ht="15.6" customHeight="1">
      <c r="A19" s="76"/>
      <c r="B19" s="109"/>
      <c r="C19" s="78" t="s">
        <v>46</v>
      </c>
      <c r="D19" s="88">
        <v>7.0000000000000007E-2</v>
      </c>
      <c r="E19" s="87">
        <v>0.15110000000000001</v>
      </c>
      <c r="F19" s="92">
        <f t="shared" si="0"/>
        <v>0.15110000000000001</v>
      </c>
    </row>
    <row r="20" spans="1:6" ht="15.6" customHeight="1">
      <c r="A20" s="76"/>
      <c r="B20" s="109"/>
      <c r="C20" s="77" t="s">
        <v>45</v>
      </c>
      <c r="D20" s="88">
        <v>0.12</v>
      </c>
      <c r="E20" s="87">
        <v>8.7999999999999995E-2</v>
      </c>
      <c r="F20" s="92">
        <f t="shared" si="0"/>
        <v>8.7999999999999995E-2</v>
      </c>
    </row>
    <row r="21" spans="1:6" ht="15.6" customHeight="1">
      <c r="A21" s="76"/>
      <c r="B21" s="109"/>
      <c r="C21" s="78" t="s">
        <v>44</v>
      </c>
      <c r="D21" s="88">
        <v>0.12</v>
      </c>
      <c r="E21" s="87">
        <v>8.7999999999999995E-2</v>
      </c>
      <c r="F21" s="92">
        <f t="shared" si="0"/>
        <v>8.7999999999999995E-2</v>
      </c>
    </row>
    <row r="22" spans="1:6" ht="15.6" customHeight="1">
      <c r="A22" s="76"/>
      <c r="B22" s="109"/>
      <c r="C22" s="77" t="s">
        <v>43</v>
      </c>
      <c r="D22" s="88">
        <v>0.12</v>
      </c>
      <c r="E22" s="87">
        <v>8.7999999999999995E-2</v>
      </c>
      <c r="F22" s="92">
        <f t="shared" si="0"/>
        <v>8.7999999999999995E-2</v>
      </c>
    </row>
    <row r="23" spans="1:6" ht="15.6" customHeight="1">
      <c r="A23" s="76"/>
      <c r="B23" s="109"/>
      <c r="C23" s="78" t="s">
        <v>42</v>
      </c>
      <c r="D23" s="88">
        <v>7.0000000000000007E-2</v>
      </c>
      <c r="E23" s="87">
        <v>0.15110000000000001</v>
      </c>
      <c r="F23" s="92">
        <f t="shared" si="0"/>
        <v>0.15110000000000001</v>
      </c>
    </row>
    <row r="24" spans="1:6" ht="15.6" customHeight="1">
      <c r="A24" s="76"/>
      <c r="B24" s="109"/>
      <c r="C24" s="77" t="s">
        <v>41</v>
      </c>
      <c r="D24" s="88">
        <v>7.0000000000000007E-2</v>
      </c>
      <c r="E24" s="87">
        <v>0.15110000000000001</v>
      </c>
      <c r="F24" s="92">
        <f t="shared" si="0"/>
        <v>0.15110000000000001</v>
      </c>
    </row>
    <row r="25" spans="1:6" ht="15.6" customHeight="1">
      <c r="A25" s="76"/>
      <c r="B25" s="109"/>
      <c r="C25" s="78" t="s">
        <v>40</v>
      </c>
      <c r="D25" s="88">
        <v>0.12</v>
      </c>
      <c r="E25" s="87">
        <v>8.7999999999999995E-2</v>
      </c>
      <c r="F25" s="92">
        <f t="shared" si="0"/>
        <v>8.7999999999999995E-2</v>
      </c>
    </row>
    <row r="26" spans="1:6" ht="15.6" customHeight="1">
      <c r="A26" s="76"/>
      <c r="B26" s="109"/>
      <c r="C26" s="77" t="s">
        <v>39</v>
      </c>
      <c r="D26" s="88">
        <v>0.12</v>
      </c>
      <c r="E26" s="87">
        <v>8.7999999999999995E-2</v>
      </c>
      <c r="F26" s="92">
        <f t="shared" si="0"/>
        <v>8.7999999999999995E-2</v>
      </c>
    </row>
    <row r="27" spans="1:6" ht="15.6" customHeight="1">
      <c r="A27" s="76"/>
      <c r="B27" s="109"/>
      <c r="C27" s="78" t="s">
        <v>38</v>
      </c>
      <c r="D27" s="88">
        <v>7.0000000000000007E-2</v>
      </c>
      <c r="E27" s="87">
        <v>0.15110000000000001</v>
      </c>
      <c r="F27" s="92">
        <f t="shared" si="0"/>
        <v>0.15110000000000001</v>
      </c>
    </row>
    <row r="28" spans="1:6" ht="15.6" customHeight="1">
      <c r="A28" s="76"/>
      <c r="B28" s="109"/>
      <c r="C28" s="77" t="s">
        <v>37</v>
      </c>
      <c r="D28" s="88">
        <v>7.0000000000000007E-2</v>
      </c>
      <c r="E28" s="87">
        <v>0.15110000000000001</v>
      </c>
      <c r="F28" s="92">
        <f t="shared" si="0"/>
        <v>0.15110000000000001</v>
      </c>
    </row>
    <row r="29" spans="1:6" ht="15.6" customHeight="1">
      <c r="A29" s="76"/>
      <c r="B29" s="109"/>
      <c r="C29" s="78" t="s">
        <v>36</v>
      </c>
      <c r="D29" s="88">
        <v>0.12</v>
      </c>
      <c r="E29" s="87">
        <v>8.7999999999999995E-2</v>
      </c>
      <c r="F29" s="92">
        <f t="shared" si="0"/>
        <v>8.7999999999999995E-2</v>
      </c>
    </row>
    <row r="30" spans="1:6">
      <c r="A30" s="76"/>
      <c r="B30" s="109"/>
      <c r="C30" s="77" t="s">
        <v>35</v>
      </c>
      <c r="D30" s="88">
        <v>0.12</v>
      </c>
      <c r="E30" s="87">
        <v>8.7999999999999995E-2</v>
      </c>
      <c r="F30" s="92">
        <f t="shared" si="0"/>
        <v>8.7999999999999995E-2</v>
      </c>
    </row>
    <row r="31" spans="1:6">
      <c r="A31" s="76"/>
      <c r="B31" s="75"/>
      <c r="C31" s="74" t="s">
        <v>34</v>
      </c>
      <c r="D31" s="90">
        <v>0.04</v>
      </c>
      <c r="E31" s="87">
        <v>0.192</v>
      </c>
      <c r="F31" s="92">
        <f t="shared" si="0"/>
        <v>0.192</v>
      </c>
    </row>
    <row r="32" spans="1:6" ht="4.9000000000000004" customHeight="1">
      <c r="A32" s="73"/>
      <c r="B32" s="72"/>
      <c r="C32" s="72"/>
      <c r="D32" s="72"/>
      <c r="E32" s="71"/>
      <c r="F32" s="92"/>
    </row>
    <row r="37" spans="9:9">
      <c r="I37" s="91"/>
    </row>
    <row r="38" spans="9:9">
      <c r="I38" s="91"/>
    </row>
    <row r="39" spans="9:9">
      <c r="I39" s="91"/>
    </row>
  </sheetData>
  <autoFilter ref="D3:F31"/>
  <mergeCells count="3">
    <mergeCell ref="C2:D2"/>
    <mergeCell ref="B2:B30"/>
    <mergeCell ref="E2:F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/>
  <dimension ref="A1:V32"/>
  <sheetViews>
    <sheetView showGridLines="0" topLeftCell="A16" zoomScale="115" zoomScaleNormal="115" workbookViewId="0">
      <selection activeCell="E33" sqref="E33"/>
    </sheetView>
  </sheetViews>
  <sheetFormatPr defaultRowHeight="15"/>
  <cols>
    <col min="1" max="1" width="1.28515625" customWidth="1"/>
    <col min="2" max="2" width="5.85546875" customWidth="1"/>
    <col min="3" max="3" width="84.85546875" customWidth="1"/>
    <col min="4" max="4" width="11.7109375" style="1" bestFit="1" customWidth="1"/>
    <col min="5" max="5" width="26.5703125" customWidth="1"/>
    <col min="6" max="6" width="14.28515625" customWidth="1"/>
    <col min="7" max="7" width="17.85546875" customWidth="1"/>
    <col min="8" max="8" width="11.7109375" bestFit="1" customWidth="1"/>
    <col min="9" max="9" width="19" customWidth="1"/>
    <col min="10" max="10" width="2.42578125" customWidth="1"/>
    <col min="11" max="11" width="2.85546875" customWidth="1"/>
    <col min="12" max="15" width="20" customWidth="1"/>
    <col min="16" max="16" width="13.5703125" customWidth="1"/>
  </cols>
  <sheetData>
    <row r="1" spans="2:22" ht="16.5" customHeight="1" thickBot="1">
      <c r="B1" s="120" t="s">
        <v>4</v>
      </c>
      <c r="C1" s="121"/>
      <c r="D1" s="121"/>
      <c r="E1" s="121"/>
      <c r="F1" s="121"/>
      <c r="G1" s="121"/>
      <c r="H1" s="121"/>
      <c r="I1" s="122"/>
      <c r="J1" s="48"/>
      <c r="K1" s="48"/>
      <c r="Q1" s="25" t="s">
        <v>29</v>
      </c>
    </row>
    <row r="2" spans="2:22" s="2" customFormat="1" ht="21" customHeight="1" thickBot="1">
      <c r="B2" s="26" t="s">
        <v>2</v>
      </c>
      <c r="C2" s="29" t="s">
        <v>28</v>
      </c>
      <c r="D2" s="123" t="s">
        <v>17</v>
      </c>
      <c r="E2" s="124"/>
      <c r="F2" s="123" t="s">
        <v>18</v>
      </c>
      <c r="G2" s="124"/>
      <c r="H2" s="123" t="s">
        <v>19</v>
      </c>
      <c r="I2" s="124"/>
      <c r="J2" s="49"/>
      <c r="K2" s="49"/>
    </row>
    <row r="3" spans="2:22" s="2" customFormat="1" ht="15.75">
      <c r="B3" s="22" t="s">
        <v>7</v>
      </c>
      <c r="C3" s="56" t="s">
        <v>11</v>
      </c>
      <c r="D3" s="36"/>
      <c r="E3" s="43"/>
      <c r="F3" s="36"/>
      <c r="G3" s="43"/>
      <c r="H3" s="36"/>
      <c r="I3" s="43"/>
    </row>
    <row r="4" spans="2:22" s="2" customFormat="1" ht="15.75">
      <c r="B4" s="18"/>
      <c r="C4" s="9" t="s">
        <v>6</v>
      </c>
      <c r="D4" s="13"/>
      <c r="E4" s="14">
        <v>30000</v>
      </c>
      <c r="F4" s="13"/>
      <c r="G4" s="14">
        <v>30000</v>
      </c>
      <c r="H4" s="13"/>
      <c r="I4" s="14">
        <v>30000</v>
      </c>
      <c r="J4" s="47"/>
      <c r="K4" s="47"/>
    </row>
    <row r="5" spans="2:22" s="2" customFormat="1" ht="15.75">
      <c r="B5" s="18"/>
      <c r="C5" s="9" t="s">
        <v>25</v>
      </c>
      <c r="D5" s="30">
        <v>0.12</v>
      </c>
      <c r="E5" s="15">
        <f>E4*D5</f>
        <v>3600</v>
      </c>
      <c r="F5" s="30">
        <v>7.0000000000000007E-2</v>
      </c>
      <c r="G5" s="15">
        <f>G4*F5</f>
        <v>2100</v>
      </c>
      <c r="H5" s="30">
        <v>0.12</v>
      </c>
      <c r="I5" s="15">
        <f>I4*H5</f>
        <v>3600</v>
      </c>
      <c r="J5" s="50"/>
      <c r="K5" s="50"/>
    </row>
    <row r="6" spans="2:22" s="2" customFormat="1" ht="15.75">
      <c r="B6" s="60"/>
      <c r="C6" s="61" t="s">
        <v>26</v>
      </c>
      <c r="D6" s="62">
        <v>0.2</v>
      </c>
      <c r="E6" s="63">
        <f>E4*D6</f>
        <v>6000</v>
      </c>
      <c r="F6" s="62">
        <v>0.2</v>
      </c>
      <c r="G6" s="63">
        <f>G4*F6</f>
        <v>6000</v>
      </c>
      <c r="H6" s="62">
        <v>0.2</v>
      </c>
      <c r="I6" s="63">
        <f>I4*H6</f>
        <v>6000</v>
      </c>
      <c r="J6" s="50"/>
      <c r="K6" s="50"/>
    </row>
    <row r="7" spans="2:22" s="2" customFormat="1" ht="16.5" thickBot="1">
      <c r="B7" s="17"/>
      <c r="C7" s="44" t="s">
        <v>23</v>
      </c>
      <c r="D7" s="45">
        <f>((1-D5)/(1-D6)*(D6-D5))</f>
        <v>8.8000000000000009E-2</v>
      </c>
      <c r="E7" s="16">
        <f>E4*D7</f>
        <v>2640.0000000000005</v>
      </c>
      <c r="F7" s="45">
        <f>((1-F5)/(1-F6)*(F6-F5))</f>
        <v>0.15112499999999998</v>
      </c>
      <c r="G7" s="16">
        <f>G4*F7</f>
        <v>4533.7499999999991</v>
      </c>
      <c r="H7" s="45">
        <f>((1-H5)/(1-H6)*(H6-H5))</f>
        <v>8.8000000000000009E-2</v>
      </c>
      <c r="I7" s="16">
        <f>I4*H7</f>
        <v>2640.0000000000005</v>
      </c>
      <c r="J7" s="47"/>
      <c r="K7" s="47"/>
    </row>
    <row r="8" spans="2:22" s="2" customFormat="1" ht="15.75">
      <c r="B8" s="22" t="s">
        <v>8</v>
      </c>
      <c r="C8" s="56" t="s">
        <v>12</v>
      </c>
      <c r="D8" s="46"/>
      <c r="E8" s="43"/>
      <c r="F8" s="46"/>
      <c r="G8" s="43"/>
      <c r="H8" s="46"/>
      <c r="I8" s="43"/>
    </row>
    <row r="9" spans="2:22" s="2" customFormat="1" ht="15.75">
      <c r="B9" s="18"/>
      <c r="C9" s="9" t="s">
        <v>5</v>
      </c>
      <c r="D9" s="13"/>
      <c r="E9" s="14">
        <v>1500</v>
      </c>
      <c r="F9" s="13"/>
      <c r="G9" s="14">
        <v>1500</v>
      </c>
      <c r="H9" s="13"/>
      <c r="I9" s="14">
        <v>1500</v>
      </c>
      <c r="J9" s="47"/>
      <c r="K9" s="47"/>
    </row>
    <row r="10" spans="2:22" s="2" customFormat="1" ht="15.75">
      <c r="B10" s="18"/>
      <c r="C10" s="9" t="s">
        <v>25</v>
      </c>
      <c r="D10" s="30">
        <v>0.04</v>
      </c>
      <c r="E10" s="15">
        <f>E9*D10</f>
        <v>60</v>
      </c>
      <c r="F10" s="30">
        <v>7.0000000000000007E-2</v>
      </c>
      <c r="G10" s="15">
        <f>G9*F10</f>
        <v>105.00000000000001</v>
      </c>
      <c r="H10" s="30">
        <v>0.12</v>
      </c>
      <c r="I10" s="15">
        <f>I9*H10</f>
        <v>180</v>
      </c>
      <c r="J10" s="50"/>
      <c r="K10" s="50"/>
    </row>
    <row r="11" spans="2:22" s="2" customFormat="1" ht="15.75">
      <c r="B11" s="60"/>
      <c r="C11" s="61" t="s">
        <v>26</v>
      </c>
      <c r="D11" s="62">
        <v>0.2</v>
      </c>
      <c r="E11" s="63">
        <f>E9*D11</f>
        <v>300</v>
      </c>
      <c r="F11" s="62">
        <v>0.2</v>
      </c>
      <c r="G11" s="63">
        <f>G9*F11</f>
        <v>300</v>
      </c>
      <c r="H11" s="62">
        <v>0.2</v>
      </c>
      <c r="I11" s="63">
        <f>I9*H11</f>
        <v>300</v>
      </c>
      <c r="J11" s="50"/>
      <c r="K11" s="50"/>
    </row>
    <row r="12" spans="2:22" s="2" customFormat="1" ht="16.5" thickBot="1">
      <c r="B12" s="17"/>
      <c r="C12" s="44" t="s">
        <v>24</v>
      </c>
      <c r="D12" s="45">
        <f>((1-D10)/(1-D11)*(D11-D10))</f>
        <v>0.192</v>
      </c>
      <c r="E12" s="16">
        <f>E9*D12</f>
        <v>288</v>
      </c>
      <c r="F12" s="45">
        <f>((1-F10)/(1-F11)*(F11-F10))</f>
        <v>0.15112499999999998</v>
      </c>
      <c r="G12" s="16">
        <f>G9*F12</f>
        <v>226.68749999999997</v>
      </c>
      <c r="H12" s="45">
        <f>((1-H10)/(1-H11)*(H11-H10))</f>
        <v>8.8000000000000009E-2</v>
      </c>
      <c r="I12" s="16">
        <f>I9*H12</f>
        <v>132</v>
      </c>
      <c r="J12" s="47"/>
      <c r="K12" s="47"/>
    </row>
    <row r="13" spans="2:22" s="2" customFormat="1" ht="15.75">
      <c r="B13" s="13" t="s">
        <v>9</v>
      </c>
      <c r="C13" s="56" t="s">
        <v>21</v>
      </c>
      <c r="D13" s="31">
        <v>0.01</v>
      </c>
      <c r="E13" s="14">
        <f>E4*D13</f>
        <v>300</v>
      </c>
      <c r="F13" s="31">
        <v>0.01</v>
      </c>
      <c r="G13" s="14">
        <f>G4*F13</f>
        <v>300</v>
      </c>
      <c r="H13" s="31">
        <v>0.01</v>
      </c>
      <c r="I13" s="14">
        <f>I4*H13</f>
        <v>300</v>
      </c>
      <c r="J13" s="47"/>
      <c r="K13" s="47"/>
      <c r="T13"/>
      <c r="U13"/>
      <c r="V13"/>
    </row>
    <row r="14" spans="2:22" s="2" customFormat="1" ht="15.75">
      <c r="B14" s="13"/>
      <c r="C14" s="9" t="s">
        <v>10</v>
      </c>
      <c r="D14" s="58"/>
      <c r="E14" s="59">
        <v>200</v>
      </c>
      <c r="F14" s="58"/>
      <c r="G14" s="59">
        <v>200</v>
      </c>
      <c r="H14" s="58"/>
      <c r="I14" s="59">
        <v>200</v>
      </c>
      <c r="J14" s="47"/>
      <c r="K14" s="47"/>
      <c r="T14"/>
      <c r="U14"/>
      <c r="V14"/>
    </row>
    <row r="15" spans="2:22" s="2" customFormat="1" ht="15.75">
      <c r="B15" s="64"/>
      <c r="C15" s="61" t="s">
        <v>14</v>
      </c>
      <c r="D15" s="65"/>
      <c r="E15" s="66">
        <v>30</v>
      </c>
      <c r="F15" s="65"/>
      <c r="G15" s="66">
        <v>30</v>
      </c>
      <c r="H15" s="65"/>
      <c r="I15" s="66">
        <v>30</v>
      </c>
      <c r="J15" s="47"/>
      <c r="K15" s="47"/>
      <c r="T15"/>
      <c r="U15"/>
      <c r="V15"/>
    </row>
    <row r="16" spans="2:22" s="2" customFormat="1" ht="16.5" thickBot="1">
      <c r="B16" s="13"/>
      <c r="C16" s="12" t="s">
        <v>13</v>
      </c>
      <c r="D16" s="32"/>
      <c r="E16" s="16">
        <f>E14+E15</f>
        <v>230</v>
      </c>
      <c r="F16" s="41"/>
      <c r="G16" s="16">
        <f>G14+G15</f>
        <v>230</v>
      </c>
      <c r="H16" s="41"/>
      <c r="I16" s="16">
        <f>I14+I15</f>
        <v>230</v>
      </c>
      <c r="J16" s="47"/>
      <c r="K16" s="47"/>
      <c r="T16"/>
      <c r="U16"/>
      <c r="V16"/>
    </row>
    <row r="17" spans="1:22" s="2" customFormat="1" ht="18.75" customHeight="1" thickBot="1">
      <c r="B17" s="33" t="s">
        <v>20</v>
      </c>
      <c r="C17" s="35"/>
      <c r="D17" s="34"/>
      <c r="E17" s="40">
        <f>E7+E12+E16</f>
        <v>3158.0000000000005</v>
      </c>
      <c r="F17" s="42"/>
      <c r="G17" s="40">
        <f>G7+G12+G16</f>
        <v>4990.4374999999991</v>
      </c>
      <c r="H17" s="42"/>
      <c r="I17" s="21">
        <f>I7+I12+I16</f>
        <v>3002.0000000000005</v>
      </c>
      <c r="J17" s="51"/>
      <c r="K17" s="51"/>
      <c r="T17"/>
      <c r="U17"/>
      <c r="V17"/>
    </row>
    <row r="18" spans="1:22" ht="18" customHeight="1" thickBot="1">
      <c r="B18" s="26" t="s">
        <v>3</v>
      </c>
      <c r="C18" s="29" t="s">
        <v>27</v>
      </c>
      <c r="D18" s="123" t="s">
        <v>17</v>
      </c>
      <c r="E18" s="124"/>
      <c r="F18" s="123" t="s">
        <v>18</v>
      </c>
      <c r="G18" s="124"/>
      <c r="H18" s="123" t="s">
        <v>19</v>
      </c>
      <c r="I18" s="124"/>
      <c r="J18" s="52"/>
      <c r="K18" s="52"/>
      <c r="L18" s="28" t="s">
        <v>16</v>
      </c>
      <c r="N18" s="27"/>
      <c r="O18" s="27"/>
      <c r="P18" s="27"/>
    </row>
    <row r="19" spans="1:22" ht="15.75">
      <c r="B19" s="22" t="s">
        <v>15</v>
      </c>
      <c r="C19" s="57" t="s">
        <v>11</v>
      </c>
      <c r="D19" s="36"/>
      <c r="E19" s="24"/>
      <c r="F19" s="23"/>
      <c r="G19" s="24"/>
      <c r="H19" s="23"/>
      <c r="I19" s="24"/>
      <c r="J19" s="47"/>
      <c r="K19" s="47"/>
      <c r="L19" s="27"/>
      <c r="M19" s="27"/>
      <c r="N19" s="27"/>
      <c r="O19" s="27"/>
      <c r="P19" s="27"/>
    </row>
    <row r="20" spans="1:22" ht="15.75">
      <c r="B20" s="13"/>
      <c r="C20" s="9" t="s">
        <v>6</v>
      </c>
      <c r="D20" s="37"/>
      <c r="E20" s="14">
        <v>30000</v>
      </c>
      <c r="F20" s="1"/>
      <c r="G20" s="14">
        <v>30000</v>
      </c>
      <c r="H20" s="1"/>
      <c r="I20" s="14">
        <v>30000</v>
      </c>
      <c r="J20" s="47"/>
      <c r="K20" s="47"/>
      <c r="L20" s="25"/>
    </row>
    <row r="21" spans="1:22" ht="15.75">
      <c r="B21" s="13"/>
      <c r="C21" s="9" t="s">
        <v>25</v>
      </c>
      <c r="D21" s="30">
        <v>0.04</v>
      </c>
      <c r="E21" s="15">
        <f>E20*D21</f>
        <v>1200</v>
      </c>
      <c r="F21" s="11">
        <v>7.0000000000000007E-2</v>
      </c>
      <c r="G21" s="15">
        <f>G20*F21</f>
        <v>2100</v>
      </c>
      <c r="H21" s="11">
        <v>0.12</v>
      </c>
      <c r="I21" s="15">
        <f>I20*H21</f>
        <v>3600</v>
      </c>
      <c r="J21" s="50"/>
      <c r="K21" s="50"/>
    </row>
    <row r="22" spans="1:22" ht="15.75">
      <c r="B22" s="13"/>
      <c r="C22" s="9" t="s">
        <v>26</v>
      </c>
      <c r="D22" s="30">
        <v>0.2</v>
      </c>
      <c r="E22" s="15">
        <f>E20*D22</f>
        <v>6000</v>
      </c>
      <c r="F22" s="11">
        <v>0.2</v>
      </c>
      <c r="G22" s="15">
        <f>G20*F22</f>
        <v>6000</v>
      </c>
      <c r="H22" s="11">
        <v>0.2</v>
      </c>
      <c r="I22" s="15">
        <f>I20*H22</f>
        <v>6000</v>
      </c>
      <c r="J22" s="50"/>
      <c r="K22" s="50"/>
    </row>
    <row r="23" spans="1:22" ht="16.5" thickBot="1">
      <c r="B23" s="67"/>
      <c r="C23" s="68" t="s">
        <v>23</v>
      </c>
      <c r="D23" s="69">
        <f>((1-D21)/(1-D22)*(D22-D21))</f>
        <v>0.192</v>
      </c>
      <c r="E23" s="70">
        <f>E20*D23</f>
        <v>5760</v>
      </c>
      <c r="F23" s="69">
        <f>((1-F21)/(1-F22)*(F22-F21))</f>
        <v>0.15112499999999998</v>
      </c>
      <c r="G23" s="70">
        <f>G20*F23</f>
        <v>4533.7499999999991</v>
      </c>
      <c r="H23" s="69">
        <f>((1-H21)/(1-H22)*(H22-H21))</f>
        <v>8.8000000000000009E-2</v>
      </c>
      <c r="I23" s="70">
        <f>I20*H23</f>
        <v>2640.0000000000005</v>
      </c>
      <c r="J23" s="47"/>
      <c r="K23" s="47"/>
      <c r="L23" s="3"/>
      <c r="M23" s="3"/>
      <c r="N23" s="3"/>
      <c r="O23" s="3"/>
      <c r="P23" s="3"/>
    </row>
    <row r="24" spans="1:22" ht="15.75">
      <c r="B24" s="13"/>
      <c r="C24" s="12" t="s">
        <v>0</v>
      </c>
      <c r="D24" s="38"/>
      <c r="E24" s="14">
        <v>50</v>
      </c>
      <c r="F24" s="9"/>
      <c r="G24" s="14">
        <v>50</v>
      </c>
      <c r="H24" s="9"/>
      <c r="I24" s="14">
        <v>50</v>
      </c>
      <c r="J24" s="47"/>
      <c r="K24" s="47"/>
      <c r="L24" s="6"/>
      <c r="N24" s="6"/>
      <c r="O24" s="6"/>
      <c r="P24" s="6"/>
    </row>
    <row r="25" spans="1:22" ht="16.5" thickBot="1">
      <c r="B25" s="17"/>
      <c r="C25" s="10" t="s">
        <v>1</v>
      </c>
      <c r="D25" s="39"/>
      <c r="E25" s="16">
        <f>200+30</f>
        <v>230</v>
      </c>
      <c r="F25" s="8"/>
      <c r="G25" s="16">
        <f>200+30</f>
        <v>230</v>
      </c>
      <c r="H25" s="8"/>
      <c r="I25" s="16">
        <f>200+30</f>
        <v>230</v>
      </c>
      <c r="J25" s="47"/>
      <c r="K25" s="47"/>
      <c r="L25" s="6"/>
      <c r="M25" s="6"/>
      <c r="N25" s="6"/>
      <c r="O25" s="6"/>
      <c r="P25" s="6"/>
    </row>
    <row r="26" spans="1:22" ht="16.5" thickBot="1">
      <c r="B26" s="33" t="s">
        <v>22</v>
      </c>
      <c r="C26" s="35"/>
      <c r="D26" s="34"/>
      <c r="E26" s="21">
        <f>E24+E23+E25</f>
        <v>6040</v>
      </c>
      <c r="F26" s="34"/>
      <c r="G26" s="21">
        <f>G24+G23+G25</f>
        <v>4813.7499999999991</v>
      </c>
      <c r="H26" s="34"/>
      <c r="I26" s="21">
        <f>I24+I23+I25</f>
        <v>2920.0000000000005</v>
      </c>
      <c r="J26" s="51"/>
      <c r="K26" s="51"/>
      <c r="L26" s="7"/>
      <c r="M26" s="7"/>
      <c r="N26" s="7"/>
      <c r="O26" s="7"/>
      <c r="P26" s="7"/>
    </row>
    <row r="27" spans="1:22" s="20" customFormat="1" ht="83.25" customHeight="1">
      <c r="A27"/>
      <c r="B27" s="111" t="s">
        <v>30</v>
      </c>
      <c r="C27" s="112"/>
      <c r="D27" s="112"/>
      <c r="E27" s="112"/>
      <c r="F27" s="112"/>
      <c r="G27" s="112"/>
      <c r="H27" s="112"/>
      <c r="I27" s="113"/>
      <c r="J27" s="53"/>
      <c r="K27" s="53"/>
      <c r="L27" s="19"/>
      <c r="M27" s="19"/>
      <c r="N27" s="19"/>
      <c r="O27" s="19"/>
      <c r="P27" s="19"/>
    </row>
    <row r="28" spans="1:22" s="20" customFormat="1" ht="37.5" customHeight="1">
      <c r="B28" s="114" t="s">
        <v>31</v>
      </c>
      <c r="C28" s="115"/>
      <c r="D28" s="115"/>
      <c r="E28" s="115"/>
      <c r="F28" s="115"/>
      <c r="G28" s="115"/>
      <c r="H28" s="115"/>
      <c r="I28" s="116"/>
      <c r="J28" s="54"/>
      <c r="K28" s="54"/>
    </row>
    <row r="29" spans="1:22" ht="24" customHeight="1">
      <c r="A29" s="20"/>
      <c r="B29" s="114" t="s">
        <v>32</v>
      </c>
      <c r="C29" s="115"/>
      <c r="D29" s="115"/>
      <c r="E29" s="115"/>
      <c r="F29" s="115"/>
      <c r="G29" s="115"/>
      <c r="H29" s="115"/>
      <c r="I29" s="116"/>
      <c r="J29" s="53"/>
      <c r="K29" s="53"/>
    </row>
    <row r="30" spans="1:22" ht="39" customHeight="1" thickBot="1">
      <c r="B30" s="117" t="s">
        <v>33</v>
      </c>
      <c r="C30" s="118"/>
      <c r="D30" s="118"/>
      <c r="E30" s="118"/>
      <c r="F30" s="118"/>
      <c r="G30" s="118"/>
      <c r="H30" s="118"/>
      <c r="I30" s="119"/>
      <c r="J30" s="55"/>
      <c r="K30" s="55"/>
    </row>
    <row r="31" spans="1:22">
      <c r="D31" s="4"/>
    </row>
    <row r="32" spans="1:22">
      <c r="D32" s="5"/>
    </row>
  </sheetData>
  <mergeCells count="11">
    <mergeCell ref="B27:I27"/>
    <mergeCell ref="B28:I28"/>
    <mergeCell ref="B29:I29"/>
    <mergeCell ref="B30:I30"/>
    <mergeCell ref="B1:I1"/>
    <mergeCell ref="D2:E2"/>
    <mergeCell ref="F2:G2"/>
    <mergeCell ref="H2:I2"/>
    <mergeCell ref="D18:E18"/>
    <mergeCell ref="F18:G18"/>
    <mergeCell ref="H18:I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de Preços</vt:lpstr>
      <vt:lpstr>DIFAL</vt:lpstr>
      <vt:lpstr>ICMS DIFAL - TCIF - abr2023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Sammantha Quincó</dc:creator>
  <cp:lastModifiedBy>Viviane Almeida de Oliveira</cp:lastModifiedBy>
  <cp:lastPrinted>2024-03-12T19:08:39Z</cp:lastPrinted>
  <dcterms:created xsi:type="dcterms:W3CDTF">2016-11-30T19:05:22Z</dcterms:created>
  <dcterms:modified xsi:type="dcterms:W3CDTF">2024-03-12T19:11:58Z</dcterms:modified>
</cp:coreProperties>
</file>